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unami\Desktop\Appendix\演習問題解答\"/>
    </mc:Choice>
  </mc:AlternateContent>
  <bookViews>
    <workbookView xWindow="11445" yWindow="435" windowWidth="11385" windowHeight="10515" activeTab="3"/>
  </bookViews>
  <sheets>
    <sheet name="EX01" sheetId="1" r:id="rId1"/>
    <sheet name="EX02" sheetId="10" r:id="rId2"/>
    <sheet name="EX03" sheetId="14" r:id="rId3"/>
    <sheet name="EX04" sheetId="11" r:id="rId4"/>
  </sheets>
  <calcPr calcId="152511"/>
</workbook>
</file>

<file path=xl/calcChain.xml><?xml version="1.0" encoding="utf-8"?>
<calcChain xmlns="http://schemas.openxmlformats.org/spreadsheetml/2006/main">
  <c r="D13" i="11" l="1"/>
  <c r="D17" i="1" l="1"/>
  <c r="D11" i="11" l="1"/>
  <c r="E14" i="14"/>
  <c r="E12" i="14"/>
  <c r="E17" i="14" s="1"/>
  <c r="E20" i="14" s="1"/>
  <c r="D10" i="10"/>
  <c r="E10" i="10"/>
  <c r="E9" i="10"/>
  <c r="D9" i="10"/>
  <c r="F9" i="10" s="1"/>
  <c r="G9" i="10" s="1"/>
  <c r="F20" i="1"/>
  <c r="D16" i="11" l="1"/>
  <c r="D15" i="11"/>
  <c r="D18" i="11" s="1"/>
  <c r="E16" i="14"/>
  <c r="E19" i="14" s="1"/>
  <c r="D19" i="11"/>
  <c r="F10" i="10"/>
  <c r="G10" i="10" l="1"/>
  <c r="H9" i="10" s="1"/>
  <c r="I9" i="10"/>
  <c r="J9" i="10" l="1"/>
  <c r="J10" i="10"/>
  <c r="F19" i="1"/>
  <c r="E11" i="1" l="1"/>
  <c r="F11" i="1" s="1"/>
  <c r="E12" i="1"/>
  <c r="F12" i="1" s="1"/>
  <c r="E13" i="1"/>
  <c r="F13" i="1" s="1"/>
  <c r="E14" i="1"/>
  <c r="F14" i="1" s="1"/>
  <c r="E9" i="1"/>
  <c r="F9" i="1" s="1"/>
  <c r="E8" i="1"/>
  <c r="F8" i="1" s="1"/>
  <c r="E10" i="1"/>
  <c r="F10" i="1" s="1"/>
  <c r="E15" i="1"/>
  <c r="F15" i="1" s="1"/>
  <c r="E16" i="1"/>
  <c r="F16" i="1" s="1"/>
  <c r="F17" i="1" l="1"/>
  <c r="G20" i="1" s="1"/>
  <c r="E17" i="1"/>
  <c r="G19" i="1" l="1"/>
  <c r="J8" i="1"/>
  <c r="J9" i="1" s="1"/>
</calcChain>
</file>

<file path=xl/sharedStrings.xml><?xml version="1.0" encoding="utf-8"?>
<sst xmlns="http://schemas.openxmlformats.org/spreadsheetml/2006/main" count="76" uniqueCount="63">
  <si>
    <t>QTC</t>
    <phoneticPr fontId="5"/>
  </si>
  <si>
    <t>偏差</t>
    <rPh sb="0" eb="2">
      <t>ヘンサ</t>
    </rPh>
    <phoneticPr fontId="5"/>
  </si>
  <si>
    <t>不偏分散</t>
    <rPh sb="0" eb="2">
      <t>フヘン</t>
    </rPh>
    <rPh sb="2" eb="4">
      <t>ブンサン</t>
    </rPh>
    <phoneticPr fontId="5"/>
  </si>
  <si>
    <t>low</t>
    <phoneticPr fontId="5"/>
  </si>
  <si>
    <t>up</t>
    <phoneticPr fontId="5"/>
  </si>
  <si>
    <t>x</t>
  </si>
  <si>
    <t>n</t>
  </si>
  <si>
    <t>p</t>
  </si>
  <si>
    <t>V</t>
  </si>
  <si>
    <t>相関係数の信頼区間</t>
    <rPh sb="0" eb="2">
      <t>ソウカン</t>
    </rPh>
    <rPh sb="2" eb="4">
      <t>ケイスウ</t>
    </rPh>
    <rPh sb="5" eb="7">
      <t>シンライ</t>
    </rPh>
    <rPh sb="7" eb="9">
      <t>クカン</t>
    </rPh>
    <phoneticPr fontId="6"/>
  </si>
  <si>
    <t>データ　</t>
  </si>
  <si>
    <t>r</t>
  </si>
  <si>
    <t>Zの点推定値</t>
    <rPh sb="2" eb="5">
      <t>テンスイテイ</t>
    </rPh>
    <rPh sb="5" eb="6">
      <t>チ</t>
    </rPh>
    <phoneticPr fontId="6"/>
  </si>
  <si>
    <t>Zの信頼区間</t>
    <rPh sb="2" eb="4">
      <t>シンライ</t>
    </rPh>
    <rPh sb="4" eb="6">
      <t>クカン</t>
    </rPh>
    <phoneticPr fontId="6"/>
  </si>
  <si>
    <t>下限</t>
    <rPh sb="0" eb="2">
      <t>カゲン</t>
    </rPh>
    <phoneticPr fontId="6"/>
  </si>
  <si>
    <t>上限</t>
    <rPh sb="0" eb="2">
      <t>ジョウゲン</t>
    </rPh>
    <phoneticPr fontId="6"/>
  </si>
  <si>
    <t>rの信頼区間</t>
    <rPh sb="2" eb="4">
      <t>シンライ</t>
    </rPh>
    <rPh sb="4" eb="6">
      <t>クカン</t>
    </rPh>
    <phoneticPr fontId="6"/>
  </si>
  <si>
    <r>
      <t>偏差</t>
    </r>
    <r>
      <rPr>
        <vertAlign val="superscript"/>
        <sz val="12"/>
        <color theme="1"/>
        <rFont val="メイリオ"/>
        <family val="3"/>
        <charset val="128"/>
      </rPr>
      <t>2</t>
    </r>
    <rPh sb="0" eb="2">
      <t>ヘンサ</t>
    </rPh>
    <phoneticPr fontId="5"/>
  </si>
  <si>
    <t>SE</t>
    <phoneticPr fontId="5"/>
  </si>
  <si>
    <t>①</t>
    <phoneticPr fontId="5"/>
  </si>
  <si>
    <t>②</t>
    <phoneticPr fontId="5"/>
  </si>
  <si>
    <t>④</t>
    <phoneticPr fontId="5"/>
  </si>
  <si>
    <t>⑤</t>
    <phoneticPr fontId="5"/>
  </si>
  <si>
    <t>③</t>
    <phoneticPr fontId="5"/>
  </si>
  <si>
    <t>⑤'</t>
    <phoneticPr fontId="5"/>
  </si>
  <si>
    <t>正規分布上位 2.5%点</t>
    <rPh sb="0" eb="2">
      <t>セイキ</t>
    </rPh>
    <rPh sb="2" eb="4">
      <t>ブンプ</t>
    </rPh>
    <rPh sb="4" eb="6">
      <t>ジョウイ</t>
    </rPh>
    <rPh sb="11" eb="12">
      <t>テン</t>
    </rPh>
    <phoneticPr fontId="5"/>
  </si>
  <si>
    <t>p2-p1</t>
    <phoneticPr fontId="5"/>
  </si>
  <si>
    <t>low</t>
    <phoneticPr fontId="5"/>
  </si>
  <si>
    <t>up</t>
    <phoneticPr fontId="5"/>
  </si>
  <si>
    <t>信頼区間</t>
    <rPh sb="0" eb="2">
      <t>シンライ</t>
    </rPh>
    <rPh sb="2" eb="4">
      <t>クカン</t>
    </rPh>
    <phoneticPr fontId="5"/>
  </si>
  <si>
    <t>平均→</t>
    <rPh sb="0" eb="2">
      <t>ヘイキン</t>
    </rPh>
    <phoneticPr fontId="5"/>
  </si>
  <si>
    <t>←和（Sxx）</t>
    <rPh sb="1" eb="2">
      <t>ワ</t>
    </rPh>
    <phoneticPr fontId="5"/>
  </si>
  <si>
    <r>
      <rPr>
        <sz val="12"/>
        <color theme="1"/>
        <rFont val="メイリオ"/>
        <family val="3"/>
        <charset val="128"/>
      </rPr>
      <t>類題：</t>
    </r>
    <r>
      <rPr>
        <sz val="12"/>
        <color theme="1"/>
        <rFont val="Times New Roman"/>
        <family val="1"/>
      </rPr>
      <t>Zar Ex7.12 (p.122</t>
    </r>
    <r>
      <rPr>
        <sz val="12"/>
        <color theme="1"/>
        <rFont val="メイリオ"/>
        <family val="3"/>
        <charset val="128"/>
      </rPr>
      <t>、本文下部</t>
    </r>
    <r>
      <rPr>
        <sz val="12"/>
        <color theme="1"/>
        <rFont val="Times New Roman"/>
        <family val="1"/>
      </rPr>
      <t>)</t>
    </r>
    <rPh sb="0" eb="2">
      <t>ルイダイ</t>
    </rPh>
    <rPh sb="21" eb="23">
      <t>ホンブン</t>
    </rPh>
    <rPh sb="23" eb="25">
      <t>カブ</t>
    </rPh>
    <phoneticPr fontId="5"/>
  </si>
  <si>
    <t>n11</t>
    <phoneticPr fontId="5"/>
  </si>
  <si>
    <t>n12</t>
    <phoneticPr fontId="5"/>
  </si>
  <si>
    <t>n21</t>
    <phoneticPr fontId="5"/>
  </si>
  <si>
    <t>n22</t>
    <phoneticPr fontId="5"/>
  </si>
  <si>
    <t>log(OR)</t>
  </si>
  <si>
    <t>log(OR)</t>
    <phoneticPr fontId="5"/>
  </si>
  <si>
    <t>SE</t>
    <phoneticPr fontId="5"/>
  </si>
  <si>
    <t>下限</t>
    <rPh sb="0" eb="2">
      <t>カゲン</t>
    </rPh>
    <phoneticPr fontId="5"/>
  </si>
  <si>
    <t>上限</t>
    <rPh sb="0" eb="2">
      <t>ジョウゲン</t>
    </rPh>
    <phoneticPr fontId="5"/>
  </si>
  <si>
    <r>
      <rPr>
        <sz val="12"/>
        <color theme="1"/>
        <rFont val="メイリオ"/>
        <family val="3"/>
        <charset val="128"/>
      </rPr>
      <t>参考：</t>
    </r>
    <r>
      <rPr>
        <sz val="12"/>
        <color theme="1"/>
        <rFont val="Times New Roman"/>
        <family val="1"/>
      </rPr>
      <t>Agresti 3.1.1 (p.70)</t>
    </r>
    <rPh sb="0" eb="2">
      <t>サンコウ</t>
    </rPh>
    <phoneticPr fontId="5"/>
  </si>
  <si>
    <r>
      <rPr>
        <sz val="12"/>
        <color theme="1"/>
        <rFont val="メイリオ"/>
        <family val="3"/>
        <charset val="128"/>
      </rPr>
      <t>類題：</t>
    </r>
    <r>
      <rPr>
        <sz val="12"/>
        <color theme="1"/>
        <rFont val="Times New Roman"/>
        <family val="1"/>
      </rPr>
      <t>Zar Ex19.3 (p.387)</t>
    </r>
    <rPh sb="0" eb="2">
      <t>ルイダイ</t>
    </rPh>
    <phoneticPr fontId="5"/>
  </si>
  <si>
    <t>←　数値を入力する</t>
    <rPh sb="2" eb="4">
      <t>スウチ</t>
    </rPh>
    <rPh sb="5" eb="7">
      <t>ニュウリョク</t>
    </rPh>
    <phoneticPr fontId="5"/>
  </si>
  <si>
    <t>↑</t>
    <phoneticPr fontId="5"/>
  </si>
  <si>
    <t>数値を入力する</t>
    <phoneticPr fontId="5"/>
  </si>
  <si>
    <t>薄青のセルに数値を入力すると自動的に計算される</t>
    <rPh sb="0" eb="1">
      <t>ウス</t>
    </rPh>
    <rPh sb="1" eb="2">
      <t>アオ</t>
    </rPh>
    <rPh sb="6" eb="8">
      <t>スウチ</t>
    </rPh>
    <rPh sb="9" eb="11">
      <t>ニュウリョク</t>
    </rPh>
    <rPh sb="14" eb="17">
      <t>ジドウテキ</t>
    </rPh>
    <rPh sb="18" eb="20">
      <t>ケイサン</t>
    </rPh>
    <phoneticPr fontId="5"/>
  </si>
  <si>
    <t>オッズ比</t>
    <rPh sb="3" eb="4">
      <t>ヒ</t>
    </rPh>
    <phoneticPr fontId="5"/>
  </si>
  <si>
    <t>標本分散の信頼区間</t>
    <rPh sb="0" eb="2">
      <t>ヒョウホン</t>
    </rPh>
    <rPh sb="2" eb="4">
      <t>ブンサン</t>
    </rPh>
    <rPh sb="5" eb="7">
      <t>シンライ</t>
    </rPh>
    <rPh sb="7" eb="9">
      <t>クカン</t>
    </rPh>
    <phoneticPr fontId="6"/>
  </si>
  <si>
    <t>近似計算なので小数点２桁で十分</t>
    <rPh sb="0" eb="2">
      <t>キンジ</t>
    </rPh>
    <rPh sb="2" eb="4">
      <t>ケイサン</t>
    </rPh>
    <rPh sb="7" eb="10">
      <t>ショウスウテン</t>
    </rPh>
    <rPh sb="11" eb="12">
      <t>ケタ</t>
    </rPh>
    <rPh sb="13" eb="15">
      <t>ジュウブン</t>
    </rPh>
    <phoneticPr fontId="6"/>
  </si>
  <si>
    <t>↑</t>
    <phoneticPr fontId="5"/>
  </si>
  <si>
    <t>オッズ比の信頼区間（近似法）</t>
    <rPh sb="3" eb="4">
      <t>ヒ</t>
    </rPh>
    <rPh sb="5" eb="7">
      <t>シンライ</t>
    </rPh>
    <rPh sb="7" eb="9">
      <t>クカン</t>
    </rPh>
    <rPh sb="10" eb="13">
      <t>キンジホウ</t>
    </rPh>
    <phoneticPr fontId="6"/>
  </si>
  <si>
    <t>χ2(8,0.975)</t>
    <phoneticPr fontId="5"/>
  </si>
  <si>
    <t>χ2(8, 0.025)</t>
    <phoneticPr fontId="5"/>
  </si>
  <si>
    <r>
      <t>V</t>
    </r>
    <r>
      <rPr>
        <sz val="12"/>
        <color theme="1"/>
        <rFont val="メイリオ"/>
        <family val="2"/>
        <charset val="128"/>
      </rPr>
      <t>(Z)</t>
    </r>
    <phoneticPr fontId="5"/>
  </si>
  <si>
    <t>=1/SQRT($D$9-3)</t>
    <phoneticPr fontId="5"/>
  </si>
  <si>
    <t>=TANH(D15)</t>
    <phoneticPr fontId="5"/>
  </si>
  <si>
    <t>=TANH(D16)</t>
    <phoneticPr fontId="5"/>
  </si>
  <si>
    <t>=0.5*LN((1+D8)/(1-D8))</t>
    <phoneticPr fontId="5"/>
  </si>
  <si>
    <t>=D11-$D$6*$D$13</t>
    <phoneticPr fontId="5"/>
  </si>
  <si>
    <r>
      <t>=D11</t>
    </r>
    <r>
      <rPr>
        <sz val="12"/>
        <color theme="1"/>
        <rFont val="メイリオ"/>
        <family val="3"/>
        <charset val="128"/>
      </rPr>
      <t>+$D$6</t>
    </r>
    <r>
      <rPr>
        <sz val="12"/>
        <color theme="1"/>
        <rFont val="メイリオ"/>
        <family val="2"/>
        <charset val="128"/>
      </rPr>
      <t>*$D$13</t>
    </r>
    <phoneticPr fontId="5"/>
  </si>
  <si>
    <t>２項確率の差の信頼区間</t>
    <rPh sb="1" eb="2">
      <t>コウ</t>
    </rPh>
    <rPh sb="2" eb="4">
      <t>カクリツ</t>
    </rPh>
    <rPh sb="5" eb="6">
      <t>サ</t>
    </rPh>
    <rPh sb="7" eb="9">
      <t>シンライ</t>
    </rPh>
    <rPh sb="9" eb="11">
      <t>クカン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</si>
</sst>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76" formatCode="0.00_);[Red]\(0.00\)"/>
    <numFmt numFmtId="177" formatCode="0.00_ "/>
    <numFmt numFmtId="178" formatCode="0.0000_);[Red]\(0.0000\)"/>
    <numFmt numFmtId="179" formatCode="0.0000_ "/>
    <numFmt numFmtId="180" formatCode="0_);[Red]\(0\)"/>
    <numFmt numFmtId="181" formatCode="0.000_);[Red]\(0.000\)"/>
    <numFmt numFmtId="182" formatCode="0.00000_ "/>
    <numFmt numFmtId="183" formatCode="0.00000_);[Red]\(0.00000\)"/>
    <numFmt numFmtId="184" formatCode="0.000000_);[Red]\(0.000000\)"/>
    <numFmt numFmtId="185" formatCode="0.0000000_);[Red]\(0.0000000\)"/>
    <numFmt numFmtId="186" formatCode="0.00000000_);[Red]\(0.00000000\)"/>
  </numFmts>
  <fonts count="14" x14ac:knownFonts="1">
    <font>
      <sz val="11"/>
      <color theme="1"/>
      <name val="ＭＳ Ｐゴシック"/>
      <family val="2"/>
      <charset val="128"/>
      <scheme val="minor"/>
    </font>
    <font>
      <sz val="12"/>
      <color theme="1"/>
      <name val="メイリオ"/>
      <family val="2"/>
      <charset val="128"/>
    </font>
    <font>
      <sz val="12"/>
      <color theme="1"/>
      <name val="メイリオ"/>
      <family val="2"/>
      <charset val="128"/>
    </font>
    <font>
      <sz val="12"/>
      <color theme="1"/>
      <name val="メイリオ"/>
      <family val="2"/>
      <charset val="128"/>
    </font>
    <font>
      <sz val="12"/>
      <color theme="1"/>
      <name val="メイリオ"/>
      <family val="2"/>
      <charset val="128"/>
    </font>
    <font>
      <sz val="6"/>
      <name val="ＭＳ Ｐゴシック"/>
      <family val="2"/>
      <charset val="128"/>
      <scheme val="minor"/>
    </font>
    <font>
      <sz val="6"/>
      <name val="メイリオ"/>
      <family val="2"/>
      <charset val="128"/>
    </font>
    <font>
      <sz val="11"/>
      <color theme="1"/>
      <name val="メイリオ"/>
      <family val="3"/>
      <charset val="128"/>
    </font>
    <font>
      <sz val="12"/>
      <color theme="1"/>
      <name val="メイリオ"/>
      <family val="3"/>
      <charset val="128"/>
    </font>
    <font>
      <vertAlign val="superscript"/>
      <sz val="12"/>
      <color theme="1"/>
      <name val="メイリオ"/>
      <family val="3"/>
      <charset val="128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sz val="12"/>
      <color theme="0"/>
      <name val="メイリオ"/>
      <family val="2"/>
      <charset val="128"/>
    </font>
    <font>
      <sz val="12"/>
      <color theme="0"/>
      <name val="メイリオ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70C0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0" fontId="4" fillId="0" borderId="0">
      <alignment vertical="center"/>
    </xf>
  </cellStyleXfs>
  <cellXfs count="97">
    <xf numFmtId="0" fontId="0" fillId="0" borderId="0" xfId="0">
      <alignment vertical="center"/>
    </xf>
    <xf numFmtId="0" fontId="4" fillId="0" borderId="0" xfId="1">
      <alignment vertical="center"/>
    </xf>
    <xf numFmtId="49" fontId="4" fillId="0" borderId="0" xfId="1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178" fontId="8" fillId="0" borderId="1" xfId="0" applyNumberFormat="1" applyFont="1" applyBorder="1" applyAlignment="1">
      <alignment horizontal="center" vertical="center"/>
    </xf>
    <xf numFmtId="177" fontId="8" fillId="0" borderId="0" xfId="0" applyNumberFormat="1" applyFont="1" applyBorder="1" applyAlignment="1">
      <alignment horizontal="center" vertical="center"/>
    </xf>
    <xf numFmtId="178" fontId="8" fillId="0" borderId="0" xfId="0" applyNumberFormat="1" applyFont="1" applyBorder="1" applyAlignment="1">
      <alignment horizontal="center" vertical="center"/>
    </xf>
    <xf numFmtId="177" fontId="8" fillId="0" borderId="0" xfId="0" applyNumberFormat="1" applyFont="1" applyAlignment="1">
      <alignment horizontal="center" vertical="center"/>
    </xf>
    <xf numFmtId="178" fontId="8" fillId="0" borderId="0" xfId="0" applyNumberFormat="1" applyFont="1" applyAlignment="1">
      <alignment horizontal="center" vertical="center"/>
    </xf>
    <xf numFmtId="177" fontId="8" fillId="0" borderId="2" xfId="0" applyNumberFormat="1" applyFont="1" applyBorder="1" applyAlignment="1">
      <alignment horizontal="center" vertical="center"/>
    </xf>
    <xf numFmtId="178" fontId="8" fillId="0" borderId="2" xfId="0" applyNumberFormat="1" applyFont="1" applyBorder="1" applyAlignment="1">
      <alignment horizontal="center" vertical="center"/>
    </xf>
    <xf numFmtId="179" fontId="8" fillId="2" borderId="3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0" xfId="0" applyFont="1">
      <alignment vertical="center"/>
    </xf>
    <xf numFmtId="184" fontId="8" fillId="0" borderId="0" xfId="0" applyNumberFormat="1" applyFont="1" applyAlignment="1">
      <alignment horizontal="center" vertical="center"/>
    </xf>
    <xf numFmtId="177" fontId="8" fillId="2" borderId="3" xfId="0" applyNumberFormat="1" applyFont="1" applyFill="1" applyBorder="1" applyAlignment="1">
      <alignment horizontal="center" vertical="center"/>
    </xf>
    <xf numFmtId="181" fontId="8" fillId="0" borderId="3" xfId="0" applyNumberFormat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178" fontId="8" fillId="0" borderId="1" xfId="1" applyNumberFormat="1" applyFont="1" applyBorder="1" applyAlignment="1">
      <alignment horizontal="center" vertical="center"/>
    </xf>
    <xf numFmtId="183" fontId="8" fillId="0" borderId="1" xfId="1" applyNumberFormat="1" applyFont="1" applyBorder="1" applyAlignment="1">
      <alignment horizontal="center" vertical="center"/>
    </xf>
    <xf numFmtId="178" fontId="8" fillId="0" borderId="2" xfId="1" applyNumberFormat="1" applyFont="1" applyBorder="1" applyAlignment="1">
      <alignment horizontal="center" vertical="center"/>
    </xf>
    <xf numFmtId="183" fontId="8" fillId="0" borderId="2" xfId="1" applyNumberFormat="1" applyFont="1" applyBorder="1" applyAlignment="1">
      <alignment horizontal="center" vertical="center"/>
    </xf>
    <xf numFmtId="183" fontId="8" fillId="0" borderId="3" xfId="0" applyNumberFormat="1" applyFont="1" applyBorder="1" applyAlignment="1">
      <alignment horizontal="center" vertical="center"/>
    </xf>
    <xf numFmtId="184" fontId="8" fillId="0" borderId="1" xfId="1" applyNumberFormat="1" applyFont="1" applyBorder="1" applyAlignment="1">
      <alignment horizontal="center" vertical="center"/>
    </xf>
    <xf numFmtId="184" fontId="8" fillId="0" borderId="2" xfId="1" applyNumberFormat="1" applyFont="1" applyBorder="1" applyAlignment="1">
      <alignment horizontal="center" vertical="center"/>
    </xf>
    <xf numFmtId="0" fontId="0" fillId="0" borderId="2" xfId="0" applyBorder="1">
      <alignment vertical="center"/>
    </xf>
    <xf numFmtId="0" fontId="7" fillId="0" borderId="2" xfId="0" applyFont="1" applyBorder="1" applyAlignment="1">
      <alignment horizontal="center" vertical="center"/>
    </xf>
    <xf numFmtId="178" fontId="8" fillId="2" borderId="1" xfId="1" applyNumberFormat="1" applyFont="1" applyFill="1" applyBorder="1" applyAlignment="1">
      <alignment horizontal="center" vertical="center"/>
    </xf>
    <xf numFmtId="178" fontId="8" fillId="2" borderId="2" xfId="1" applyNumberFormat="1" applyFont="1" applyFill="1" applyBorder="1" applyAlignment="1">
      <alignment horizontal="center" vertical="center"/>
    </xf>
    <xf numFmtId="179" fontId="4" fillId="0" borderId="3" xfId="1" applyNumberFormat="1" applyBorder="1" applyAlignment="1">
      <alignment horizontal="center" vertical="center"/>
    </xf>
    <xf numFmtId="179" fontId="4" fillId="0" borderId="0" xfId="1" applyNumberFormat="1" applyAlignment="1">
      <alignment horizontal="center" vertical="center"/>
    </xf>
    <xf numFmtId="179" fontId="4" fillId="2" borderId="3" xfId="1" applyNumberFormat="1" applyFill="1" applyBorder="1" applyAlignment="1">
      <alignment horizontal="center" vertical="center"/>
    </xf>
    <xf numFmtId="178" fontId="3" fillId="0" borderId="3" xfId="1" applyNumberFormat="1" applyFont="1" applyBorder="1" applyAlignment="1">
      <alignment horizontal="center" vertical="center"/>
    </xf>
    <xf numFmtId="176" fontId="4" fillId="4" borderId="3" xfId="1" applyNumberFormat="1" applyFill="1" applyBorder="1" applyAlignment="1">
      <alignment horizontal="center" vertical="center"/>
    </xf>
    <xf numFmtId="180" fontId="4" fillId="4" borderId="3" xfId="1" applyNumberFormat="1" applyFill="1" applyBorder="1" applyAlignment="1">
      <alignment horizontal="center" vertical="center"/>
    </xf>
    <xf numFmtId="180" fontId="8" fillId="4" borderId="3" xfId="0" applyNumberFormat="1" applyFont="1" applyFill="1" applyBorder="1" applyAlignment="1">
      <alignment horizontal="center" vertical="center"/>
    </xf>
    <xf numFmtId="180" fontId="8" fillId="4" borderId="1" xfId="1" applyNumberFormat="1" applyFont="1" applyFill="1" applyBorder="1" applyAlignment="1">
      <alignment horizontal="center" vertical="center"/>
    </xf>
    <xf numFmtId="180" fontId="8" fillId="4" borderId="2" xfId="1" applyNumberFormat="1" applyFont="1" applyFill="1" applyBorder="1" applyAlignment="1">
      <alignment horizontal="center" vertical="center"/>
    </xf>
    <xf numFmtId="176" fontId="8" fillId="4" borderId="1" xfId="0" applyNumberFormat="1" applyFont="1" applyFill="1" applyBorder="1" applyAlignment="1">
      <alignment horizontal="center" vertical="center"/>
    </xf>
    <xf numFmtId="176" fontId="8" fillId="4" borderId="0" xfId="0" applyNumberFormat="1" applyFont="1" applyFill="1" applyBorder="1" applyAlignment="1">
      <alignment horizontal="center" vertical="center"/>
    </xf>
    <xf numFmtId="176" fontId="8" fillId="4" borderId="0" xfId="0" applyNumberFormat="1" applyFont="1" applyFill="1" applyAlignment="1">
      <alignment horizontal="center" vertical="center"/>
    </xf>
    <xf numFmtId="176" fontId="8" fillId="4" borderId="2" xfId="0" applyNumberFormat="1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185" fontId="8" fillId="2" borderId="3" xfId="0" applyNumberFormat="1" applyFont="1" applyFill="1" applyBorder="1" applyAlignment="1">
      <alignment horizontal="center" vertical="center"/>
    </xf>
    <xf numFmtId="178" fontId="8" fillId="0" borderId="3" xfId="0" applyNumberFormat="1" applyFont="1" applyBorder="1" applyAlignment="1">
      <alignment horizontal="center" vertical="center"/>
    </xf>
    <xf numFmtId="186" fontId="8" fillId="2" borderId="3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49" fontId="4" fillId="0" borderId="0" xfId="1" applyNumberFormat="1" applyAlignment="1">
      <alignment horizontal="center" vertical="center"/>
    </xf>
    <xf numFmtId="49" fontId="2" fillId="0" borderId="0" xfId="1" applyNumberFormat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179" fontId="8" fillId="2" borderId="3" xfId="0" applyNumberFormat="1" applyFont="1" applyFill="1" applyBorder="1" applyAlignment="1">
      <alignment horizontal="center" vertical="center"/>
    </xf>
    <xf numFmtId="182" fontId="8" fillId="0" borderId="3" xfId="0" applyNumberFormat="1" applyFont="1" applyBorder="1" applyAlignment="1">
      <alignment horizontal="center" vertical="center"/>
    </xf>
    <xf numFmtId="49" fontId="1" fillId="0" borderId="0" xfId="1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49" fontId="12" fillId="6" borderId="14" xfId="1" applyNumberFormat="1" applyFont="1" applyFill="1" applyBorder="1" applyAlignment="1">
      <alignment horizontal="center" vertical="center"/>
    </xf>
    <xf numFmtId="49" fontId="12" fillId="6" borderId="0" xfId="1" applyNumberFormat="1" applyFont="1" applyFill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8" fillId="5" borderId="12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0" fontId="8" fillId="5" borderId="13" xfId="0" applyFont="1" applyFill="1" applyBorder="1" applyAlignment="1">
      <alignment horizontal="center" vertical="center"/>
    </xf>
    <xf numFmtId="176" fontId="8" fillId="0" borderId="4" xfId="0" applyNumberFormat="1" applyFont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183" fontId="8" fillId="0" borderId="1" xfId="1" applyNumberFormat="1" applyFont="1" applyBorder="1" applyAlignment="1">
      <alignment horizontal="center" vertical="center"/>
    </xf>
    <xf numFmtId="183" fontId="8" fillId="0" borderId="2" xfId="1" applyNumberFormat="1" applyFont="1" applyBorder="1" applyAlignment="1">
      <alignment horizontal="center" vertical="center"/>
    </xf>
    <xf numFmtId="183" fontId="8" fillId="0" borderId="0" xfId="0" applyNumberFormat="1" applyFont="1" applyAlignment="1">
      <alignment horizontal="center" vertical="center"/>
    </xf>
    <xf numFmtId="183" fontId="8" fillId="0" borderId="4" xfId="0" applyNumberFormat="1" applyFont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184" fontId="8" fillId="0" borderId="1" xfId="1" applyNumberFormat="1" applyFont="1" applyBorder="1" applyAlignment="1">
      <alignment horizontal="center" vertical="center"/>
    </xf>
    <xf numFmtId="184" fontId="8" fillId="0" borderId="2" xfId="1" applyNumberFormat="1" applyFont="1" applyBorder="1" applyAlignment="1">
      <alignment horizontal="center" vertical="center"/>
    </xf>
    <xf numFmtId="179" fontId="8" fillId="2" borderId="3" xfId="0" applyNumberFormat="1" applyFont="1" applyFill="1" applyBorder="1" applyAlignment="1">
      <alignment horizontal="center" vertical="center"/>
    </xf>
    <xf numFmtId="0" fontId="3" fillId="3" borderId="3" xfId="1" applyFont="1" applyFill="1" applyBorder="1" applyAlignment="1">
      <alignment horizontal="center" vertical="center"/>
    </xf>
    <xf numFmtId="182" fontId="8" fillId="0" borderId="3" xfId="0" applyNumberFormat="1" applyFont="1" applyBorder="1" applyAlignment="1">
      <alignment horizontal="center" vertical="center"/>
    </xf>
    <xf numFmtId="0" fontId="11" fillId="3" borderId="6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11" fillId="3" borderId="7" xfId="0" applyFont="1" applyFill="1" applyBorder="1" applyAlignment="1">
      <alignment horizontal="center" vertical="center"/>
    </xf>
    <xf numFmtId="0" fontId="11" fillId="3" borderId="8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11" fillId="3" borderId="9" xfId="0" applyFont="1" applyFill="1" applyBorder="1" applyAlignment="1">
      <alignment horizontal="center" vertical="center"/>
    </xf>
    <xf numFmtId="0" fontId="3" fillId="3" borderId="10" xfId="1" applyFont="1" applyFill="1" applyBorder="1" applyAlignment="1">
      <alignment horizontal="center" vertical="center"/>
    </xf>
    <xf numFmtId="0" fontId="4" fillId="3" borderId="11" xfId="1" applyFill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49" fontId="12" fillId="6" borderId="3" xfId="1" applyNumberFormat="1" applyFont="1" applyFill="1" applyBorder="1" applyAlignment="1">
      <alignment horizontal="center" vertical="center"/>
    </xf>
    <xf numFmtId="49" fontId="13" fillId="6" borderId="3" xfId="1" applyNumberFormat="1" applyFont="1" applyFill="1" applyBorder="1" applyAlignment="1">
      <alignment horizontal="center" vertical="center"/>
    </xf>
    <xf numFmtId="49" fontId="4" fillId="0" borderId="0" xfId="1" applyNumberFormat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colors>
    <mruColors>
      <color rgb="FFFFFFCC"/>
      <color rgb="FFCCFF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45720</xdr:colOff>
      <xdr:row>26</xdr:row>
      <xdr:rowOff>7620</xdr:rowOff>
    </xdr:from>
    <xdr:to>
      <xdr:col>9</xdr:col>
      <xdr:colOff>678180</xdr:colOff>
      <xdr:row>33</xdr:row>
      <xdr:rowOff>213360</xdr:rowOff>
    </xdr:to>
    <xdr:sp macro="" textlink="">
      <xdr:nvSpPr>
        <xdr:cNvPr id="2" name="テキスト ボックス 1"/>
        <xdr:cNvSpPr txBox="1"/>
      </xdr:nvSpPr>
      <xdr:spPr>
        <a:xfrm>
          <a:off x="655320" y="6995160"/>
          <a:ext cx="6385560" cy="19126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>
              <a:latin typeface="Courier New" panose="02070309020205020404" pitchFamily="49" charset="0"/>
              <a:cs typeface="Courier New" panose="02070309020205020404" pitchFamily="49" charset="0"/>
            </a:rPr>
            <a:t>STATA </a:t>
          </a:r>
          <a:r>
            <a:rPr kumimoji="1" lang="ja-JP" altLang="en-US" sz="1100">
              <a:latin typeface="Courier New" panose="02070309020205020404" pitchFamily="49" charset="0"/>
              <a:cs typeface="Courier New" panose="02070309020205020404" pitchFamily="49" charset="0"/>
            </a:rPr>
            <a:t>による計算</a:t>
          </a:r>
          <a:endParaRPr kumimoji="1" lang="en-US" altLang="ja-JP" sz="1100">
            <a:latin typeface="Courier New" panose="02070309020205020404" pitchFamily="49" charset="0"/>
            <a:cs typeface="Courier New" panose="02070309020205020404" pitchFamily="49" charset="0"/>
          </a:endParaRPr>
        </a:p>
        <a:p>
          <a:endParaRPr kumimoji="1" lang="en-US" altLang="ja-JP" sz="1100">
            <a:latin typeface="Courier New" panose="02070309020205020404" pitchFamily="49" charset="0"/>
            <a:cs typeface="Courier New" panose="02070309020205020404" pitchFamily="49" charset="0"/>
          </a:endParaRPr>
        </a:p>
        <a:p>
          <a:endParaRPr kumimoji="1" lang="en-US" altLang="ja-JP" sz="1100">
            <a:latin typeface="Courier New" panose="02070309020205020404" pitchFamily="49" charset="0"/>
            <a:cs typeface="Courier New" panose="02070309020205020404" pitchFamily="49" charset="0"/>
          </a:endParaRPr>
        </a:p>
        <a:p>
          <a:r>
            <a:rPr kumimoji="1" lang="en-US" altLang="ja-JP" sz="1100">
              <a:latin typeface="Courier New" panose="02070309020205020404" pitchFamily="49" charset="0"/>
              <a:ea typeface="KaiTi" panose="02010609060101010101" pitchFamily="49" charset="-122"/>
              <a:cs typeface="Courier New" panose="02070309020205020404" pitchFamily="49" charset="0"/>
            </a:rPr>
            <a:t>. ci variances var1</a:t>
          </a:r>
        </a:p>
        <a:p>
          <a:endParaRPr kumimoji="1" lang="en-US" altLang="ja-JP" sz="1100">
            <a:latin typeface="Courier New" panose="02070309020205020404" pitchFamily="49" charset="0"/>
            <a:ea typeface="KaiTi" panose="02010609060101010101" pitchFamily="49" charset="-122"/>
            <a:cs typeface="Courier New" panose="02070309020205020404" pitchFamily="49" charset="0"/>
          </a:endParaRPr>
        </a:p>
        <a:p>
          <a:r>
            <a:rPr kumimoji="1" lang="en-US" altLang="ja-JP" sz="1100">
              <a:latin typeface="Courier New" panose="02070309020205020404" pitchFamily="49" charset="0"/>
              <a:ea typeface="KaiTi" panose="02010609060101010101" pitchFamily="49" charset="-122"/>
              <a:cs typeface="Courier New" panose="02070309020205020404" pitchFamily="49" charset="0"/>
            </a:rPr>
            <a:t>    Variable |        Obs      Variance       [95% Conf. Interval]</a:t>
          </a:r>
        </a:p>
        <a:p>
          <a:r>
            <a:rPr kumimoji="1" lang="en-US" altLang="ja-JP" sz="1100">
              <a:latin typeface="Courier New" panose="02070309020205020404" pitchFamily="49" charset="0"/>
              <a:ea typeface="KaiTi" panose="02010609060101010101" pitchFamily="49" charset="-122"/>
              <a:cs typeface="Courier New" panose="02070309020205020404" pitchFamily="49" charset="0"/>
            </a:rPr>
            <a:t>-------------+----------------------------------------------------</a:t>
          </a:r>
        </a:p>
        <a:p>
          <a:r>
            <a:rPr kumimoji="1" lang="en-US" altLang="ja-JP" sz="1100">
              <a:latin typeface="Courier New" panose="02070309020205020404" pitchFamily="49" charset="0"/>
              <a:ea typeface="KaiTi" panose="02010609060101010101" pitchFamily="49" charset="-122"/>
              <a:cs typeface="Courier New" panose="02070309020205020404" pitchFamily="49" charset="0"/>
            </a:rPr>
            <a:t>        var1 |          9          .002       .0009125    .0073404</a:t>
          </a:r>
        </a:p>
        <a:p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4"/>
  <sheetViews>
    <sheetView workbookViewId="0"/>
  </sheetViews>
  <sheetFormatPr defaultColWidth="8.875" defaultRowHeight="19.5" x14ac:dyDescent="0.15"/>
  <cols>
    <col min="1" max="2" width="8.875" style="5"/>
    <col min="3" max="3" width="11" style="5" customWidth="1"/>
    <col min="4" max="5" width="9.125" style="5" bestFit="1" customWidth="1"/>
    <col min="6" max="6" width="10.125" style="5" bestFit="1" customWidth="1"/>
    <col min="7" max="7" width="15.125" style="16" customWidth="1"/>
    <col min="8" max="8" width="8.875" style="5"/>
    <col min="9" max="9" width="11.625" style="5" customWidth="1"/>
    <col min="10" max="10" width="11.25" style="5" bestFit="1" customWidth="1"/>
    <col min="11" max="16384" width="8.875" style="5"/>
  </cols>
  <sheetData>
    <row r="1" spans="3:10" ht="21.75" customHeight="1" x14ac:dyDescent="0.15"/>
    <row r="2" spans="3:10" s="48" customFormat="1" ht="27" customHeight="1" x14ac:dyDescent="0.15">
      <c r="C2" s="59" t="s">
        <v>49</v>
      </c>
      <c r="D2" s="60"/>
      <c r="E2" s="60"/>
      <c r="G2" s="16"/>
    </row>
    <row r="3" spans="3:10" s="48" customFormat="1" ht="21.75" customHeight="1" x14ac:dyDescent="0.15">
      <c r="G3" s="16"/>
    </row>
    <row r="4" spans="3:10" ht="21.75" customHeight="1" x14ac:dyDescent="0.15">
      <c r="C4" s="67" t="s">
        <v>47</v>
      </c>
      <c r="D4" s="68"/>
      <c r="E4" s="68"/>
      <c r="F4" s="68"/>
      <c r="G4" s="68"/>
      <c r="H4" s="69"/>
    </row>
    <row r="5" spans="3:10" ht="21.75" customHeight="1" x14ac:dyDescent="0.15"/>
    <row r="6" spans="3:10" ht="21.75" customHeight="1" x14ac:dyDescent="0.15">
      <c r="D6" s="5" t="s">
        <v>19</v>
      </c>
    </row>
    <row r="7" spans="3:10" ht="21.75" customHeight="1" x14ac:dyDescent="0.15">
      <c r="D7" s="5" t="s">
        <v>0</v>
      </c>
      <c r="E7" s="44" t="s">
        <v>1</v>
      </c>
      <c r="F7" s="5" t="s">
        <v>17</v>
      </c>
    </row>
    <row r="8" spans="3:10" ht="21.75" customHeight="1" x14ac:dyDescent="0.15">
      <c r="D8" s="40">
        <v>0.45</v>
      </c>
      <c r="E8" s="7">
        <f>D8-$D$17</f>
        <v>-2.0000000000000018E-2</v>
      </c>
      <c r="F8" s="6">
        <f>E8*E8</f>
        <v>4.0000000000000072E-4</v>
      </c>
      <c r="H8" s="57" t="s">
        <v>21</v>
      </c>
      <c r="I8" s="14" t="s">
        <v>2</v>
      </c>
      <c r="J8" s="53">
        <f>F17/8</f>
        <v>2.0000000000000018E-3</v>
      </c>
    </row>
    <row r="9" spans="3:10" ht="21.75" customHeight="1" x14ac:dyDescent="0.15">
      <c r="D9" s="41">
        <v>0.42</v>
      </c>
      <c r="E9" s="7">
        <f t="shared" ref="E9:E16" si="0">D9-$D$17</f>
        <v>-5.0000000000000044E-2</v>
      </c>
      <c r="F9" s="8">
        <f t="shared" ref="F9:F16" si="1">E9*E9</f>
        <v>2.5000000000000044E-3</v>
      </c>
      <c r="H9" s="57"/>
      <c r="I9" s="14" t="s">
        <v>18</v>
      </c>
      <c r="J9" s="54">
        <f>SQRT(J8)</f>
        <v>4.4721359549995815E-2</v>
      </c>
    </row>
    <row r="10" spans="3:10" ht="21.75" customHeight="1" x14ac:dyDescent="0.15">
      <c r="D10" s="42">
        <v>0.55000000000000004</v>
      </c>
      <c r="E10" s="7">
        <f t="shared" si="0"/>
        <v>8.0000000000000016E-2</v>
      </c>
      <c r="F10" s="10">
        <f t="shared" si="1"/>
        <v>6.4000000000000029E-3</v>
      </c>
    </row>
    <row r="11" spans="3:10" ht="21.75" customHeight="1" x14ac:dyDescent="0.15">
      <c r="D11" s="42">
        <v>0.46</v>
      </c>
      <c r="E11" s="7">
        <f t="shared" si="0"/>
        <v>-1.0000000000000009E-2</v>
      </c>
      <c r="F11" s="10">
        <f t="shared" si="1"/>
        <v>1.0000000000000018E-4</v>
      </c>
    </row>
    <row r="12" spans="3:10" ht="21.75" customHeight="1" x14ac:dyDescent="0.15">
      <c r="D12" s="42">
        <v>0.45</v>
      </c>
      <c r="E12" s="7">
        <f t="shared" si="0"/>
        <v>-2.0000000000000018E-2</v>
      </c>
      <c r="F12" s="10">
        <f t="shared" si="1"/>
        <v>4.0000000000000072E-4</v>
      </c>
    </row>
    <row r="13" spans="3:10" ht="21.75" customHeight="1" x14ac:dyDescent="0.15">
      <c r="D13" s="42">
        <v>0.47</v>
      </c>
      <c r="E13" s="7">
        <f t="shared" si="0"/>
        <v>0</v>
      </c>
      <c r="F13" s="10">
        <f t="shared" si="1"/>
        <v>0</v>
      </c>
    </row>
    <row r="14" spans="3:10" ht="21.75" customHeight="1" x14ac:dyDescent="0.15">
      <c r="D14" s="42">
        <v>0.53</v>
      </c>
      <c r="E14" s="7">
        <f t="shared" si="0"/>
        <v>0.06</v>
      </c>
      <c r="F14" s="10">
        <f t="shared" si="1"/>
        <v>3.5999999999999999E-3</v>
      </c>
    </row>
    <row r="15" spans="3:10" ht="21.75" customHeight="1" x14ac:dyDescent="0.15">
      <c r="D15" s="42">
        <v>0.42</v>
      </c>
      <c r="E15" s="7">
        <f t="shared" si="0"/>
        <v>-5.0000000000000044E-2</v>
      </c>
      <c r="F15" s="10">
        <f t="shared" si="1"/>
        <v>2.5000000000000044E-3</v>
      </c>
    </row>
    <row r="16" spans="3:10" ht="21.75" customHeight="1" x14ac:dyDescent="0.15">
      <c r="D16" s="43">
        <v>0.48</v>
      </c>
      <c r="E16" s="11">
        <f t="shared" si="0"/>
        <v>9.9999999999999534E-3</v>
      </c>
      <c r="F16" s="12">
        <f t="shared" si="1"/>
        <v>9.999999999999907E-5</v>
      </c>
    </row>
    <row r="17" spans="2:9" ht="21.75" customHeight="1" x14ac:dyDescent="0.15">
      <c r="B17" s="5" t="s">
        <v>20</v>
      </c>
      <c r="C17" s="5" t="s">
        <v>30</v>
      </c>
      <c r="D17" s="17">
        <f>AVERAGE(D8:D16)</f>
        <v>0.47000000000000003</v>
      </c>
      <c r="E17" s="9">
        <f t="shared" ref="E17:F17" si="2">SUM(E8:E16)</f>
        <v>-1.6653345369377348E-16</v>
      </c>
      <c r="F17" s="13">
        <f t="shared" si="2"/>
        <v>1.6000000000000014E-2</v>
      </c>
      <c r="G17" s="16" t="s">
        <v>31</v>
      </c>
      <c r="H17" s="5" t="s">
        <v>23</v>
      </c>
    </row>
    <row r="18" spans="2:9" ht="21.75" customHeight="1" x14ac:dyDescent="0.15"/>
    <row r="19" spans="2:9" ht="21.75" customHeight="1" x14ac:dyDescent="0.15">
      <c r="C19" s="70" t="s">
        <v>22</v>
      </c>
      <c r="D19" s="58" t="s">
        <v>53</v>
      </c>
      <c r="E19" s="58"/>
      <c r="F19" s="18">
        <f t="shared" ref="F19" si="3">CHIINV(0.025, 8)</f>
        <v>17.53454613948465</v>
      </c>
      <c r="G19" s="47">
        <f>$F$17/F19</f>
        <v>9.1248441064413336E-4</v>
      </c>
      <c r="H19" s="5" t="s">
        <v>3</v>
      </c>
      <c r="I19" s="56" t="s">
        <v>24</v>
      </c>
    </row>
    <row r="20" spans="2:9" x14ac:dyDescent="0.15">
      <c r="C20" s="70"/>
      <c r="D20" s="58" t="s">
        <v>54</v>
      </c>
      <c r="E20" s="58"/>
      <c r="F20" s="46">
        <f>CHIINV(0.975, 8)</f>
        <v>2.1797307472526506</v>
      </c>
      <c r="G20" s="45">
        <f>$F$17/F20</f>
        <v>7.3403561518625808E-3</v>
      </c>
      <c r="H20" s="5" t="s">
        <v>4</v>
      </c>
      <c r="I20" s="56"/>
    </row>
    <row r="23" spans="2:9" x14ac:dyDescent="0.15">
      <c r="C23" s="61" t="s">
        <v>32</v>
      </c>
      <c r="D23" s="62"/>
      <c r="E23" s="62"/>
      <c r="F23" s="62"/>
      <c r="G23" s="63"/>
    </row>
    <row r="24" spans="2:9" x14ac:dyDescent="0.15">
      <c r="C24" s="64"/>
      <c r="D24" s="65"/>
      <c r="E24" s="65"/>
      <c r="F24" s="65"/>
      <c r="G24" s="66"/>
    </row>
  </sheetData>
  <mergeCells count="8">
    <mergeCell ref="I19:I20"/>
    <mergeCell ref="H8:H9"/>
    <mergeCell ref="D20:E20"/>
    <mergeCell ref="C2:E2"/>
    <mergeCell ref="C23:G24"/>
    <mergeCell ref="C4:H4"/>
    <mergeCell ref="D19:E19"/>
    <mergeCell ref="C19:C20"/>
  </mergeCells>
  <phoneticPr fontId="5"/>
  <pageMargins left="0.7" right="0.7" top="0.75" bottom="0.75" header="0.3" footer="0.3"/>
  <pageSetup paperSize="9"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workbookViewId="0">
      <selection activeCell="B2" sqref="B2:D2"/>
    </sheetView>
  </sheetViews>
  <sheetFormatPr defaultRowHeight="13.5" x14ac:dyDescent="0.15"/>
  <cols>
    <col min="2" max="2" width="12.5" customWidth="1"/>
    <col min="3" max="3" width="13.5" customWidth="1"/>
    <col min="4" max="4" width="11.5" bestFit="1" customWidth="1"/>
    <col min="5" max="5" width="12.5" customWidth="1"/>
    <col min="6" max="6" width="11.5" bestFit="1" customWidth="1"/>
    <col min="7" max="7" width="12.5" customWidth="1"/>
    <col min="8" max="8" width="12.875" bestFit="1" customWidth="1"/>
    <col min="9" max="9" width="16.125" customWidth="1"/>
    <col min="10" max="10" width="12.625" customWidth="1"/>
    <col min="11" max="11" width="13.125" customWidth="1"/>
  </cols>
  <sheetData>
    <row r="1" spans="1:11" ht="19.5" x14ac:dyDescent="0.15">
      <c r="A1" s="15"/>
      <c r="B1" s="15"/>
      <c r="C1" s="15"/>
      <c r="D1" s="15"/>
      <c r="E1" s="15"/>
      <c r="F1" s="15"/>
      <c r="G1" s="15"/>
      <c r="H1" s="15"/>
      <c r="I1" s="15"/>
      <c r="J1" s="15"/>
    </row>
    <row r="2" spans="1:11" ht="28.15" customHeight="1" x14ac:dyDescent="0.15">
      <c r="A2" s="15"/>
      <c r="B2" s="59" t="s">
        <v>62</v>
      </c>
      <c r="C2" s="60"/>
      <c r="D2" s="60"/>
      <c r="E2" s="15"/>
      <c r="F2" s="15"/>
      <c r="G2" s="15"/>
      <c r="H2" s="15"/>
      <c r="I2" s="15"/>
      <c r="J2" s="15"/>
    </row>
    <row r="3" spans="1:11" ht="19.5" x14ac:dyDescent="0.15">
      <c r="A3" s="15"/>
      <c r="B3" s="15"/>
      <c r="C3" s="15"/>
      <c r="D3" s="15"/>
      <c r="E3" s="15"/>
      <c r="F3" s="15"/>
      <c r="G3" s="15"/>
      <c r="H3" s="15"/>
      <c r="I3" s="15"/>
      <c r="J3" s="15"/>
    </row>
    <row r="4" spans="1:11" ht="19.5" x14ac:dyDescent="0.15">
      <c r="A4" s="15"/>
      <c r="B4" s="67" t="s">
        <v>47</v>
      </c>
      <c r="C4" s="68"/>
      <c r="D4" s="68"/>
      <c r="E4" s="68"/>
      <c r="F4" s="68"/>
      <c r="G4" s="69"/>
      <c r="H4" s="15"/>
      <c r="I4" s="15"/>
      <c r="J4" s="15"/>
    </row>
    <row r="5" spans="1:11" ht="19.5" x14ac:dyDescent="0.15">
      <c r="A5" s="15"/>
      <c r="B5" s="15"/>
      <c r="C5" s="15"/>
      <c r="D5" s="15"/>
      <c r="E5" s="15"/>
      <c r="F5" s="15"/>
      <c r="G5" s="15"/>
      <c r="H5" s="15"/>
      <c r="I5" s="15"/>
      <c r="J5" s="15"/>
    </row>
    <row r="6" spans="1:11" ht="19.5" x14ac:dyDescent="0.15">
      <c r="B6" s="77" t="s">
        <v>25</v>
      </c>
      <c r="C6" s="78"/>
      <c r="D6" s="24">
        <v>1.9599599999999999</v>
      </c>
    </row>
    <row r="7" spans="1:11" ht="21" customHeight="1" x14ac:dyDescent="0.15"/>
    <row r="8" spans="1:11" ht="19.5" x14ac:dyDescent="0.15">
      <c r="B8" s="19" t="s">
        <v>5</v>
      </c>
      <c r="C8" s="19" t="s">
        <v>6</v>
      </c>
      <c r="D8" s="19" t="s">
        <v>5</v>
      </c>
      <c r="E8" s="19" t="s">
        <v>6</v>
      </c>
      <c r="F8" s="19" t="s">
        <v>7</v>
      </c>
      <c r="G8" s="19"/>
      <c r="H8" s="19" t="s">
        <v>8</v>
      </c>
      <c r="I8" s="19" t="s">
        <v>26</v>
      </c>
      <c r="J8" s="19" t="s">
        <v>29</v>
      </c>
      <c r="K8" s="27"/>
    </row>
    <row r="9" spans="1:11" ht="19.5" x14ac:dyDescent="0.15">
      <c r="B9" s="38">
        <v>4</v>
      </c>
      <c r="C9" s="38">
        <v>55</v>
      </c>
      <c r="D9" s="20">
        <f>B9+$D$6^2/4</f>
        <v>4.9603608004000002</v>
      </c>
      <c r="E9" s="20">
        <f>C9+$D$6^2/2</f>
        <v>56.9207216008</v>
      </c>
      <c r="F9" s="21">
        <f>D9/E9</f>
        <v>8.7145079347171944E-2</v>
      </c>
      <c r="G9" s="25">
        <f>F9*(1-F9)/E9</f>
        <v>1.3975721363945076E-3</v>
      </c>
      <c r="H9" s="80">
        <f>G9+G10</f>
        <v>5.1154742471238024E-3</v>
      </c>
      <c r="I9" s="75">
        <f>F10-F9</f>
        <v>0.19030597019846393</v>
      </c>
      <c r="J9" s="29">
        <f>I9-$D$6*SQRT(H9)</f>
        <v>5.0124645587895339E-2</v>
      </c>
      <c r="K9" s="4" t="s">
        <v>27</v>
      </c>
    </row>
    <row r="10" spans="1:11" ht="19.5" x14ac:dyDescent="0.15">
      <c r="B10" s="39">
        <v>14</v>
      </c>
      <c r="C10" s="39">
        <v>52</v>
      </c>
      <c r="D10" s="22">
        <f>B10+$D$6^2/4</f>
        <v>14.9603608004</v>
      </c>
      <c r="E10" s="22">
        <f>C10+$D$6^2/2</f>
        <v>53.9207216008</v>
      </c>
      <c r="F10" s="23">
        <f>D10/E10</f>
        <v>0.27745104954563587</v>
      </c>
      <c r="G10" s="26">
        <f>F10*(1-F10)/E10</f>
        <v>3.7179021107292946E-3</v>
      </c>
      <c r="H10" s="81"/>
      <c r="I10" s="76"/>
      <c r="J10" s="30">
        <f>I9+$D$6*SQRT(H9)</f>
        <v>0.33048729480903249</v>
      </c>
      <c r="K10" s="28" t="s">
        <v>28</v>
      </c>
    </row>
    <row r="12" spans="1:11" ht="20.45" customHeight="1" x14ac:dyDescent="0.15">
      <c r="B12" s="56" t="s">
        <v>45</v>
      </c>
      <c r="C12" s="56"/>
      <c r="I12" s="74" t="s">
        <v>51</v>
      </c>
      <c r="J12" s="74"/>
      <c r="K12" s="74"/>
    </row>
    <row r="13" spans="1:11" ht="20.45" customHeight="1" x14ac:dyDescent="0.15">
      <c r="B13" s="79" t="s">
        <v>46</v>
      </c>
      <c r="C13" s="79"/>
      <c r="I13" s="71" t="s">
        <v>50</v>
      </c>
      <c r="J13" s="72"/>
      <c r="K13" s="73"/>
    </row>
    <row r="14" spans="1:11" ht="30.6" customHeight="1" x14ac:dyDescent="0.15"/>
  </sheetData>
  <mergeCells count="9">
    <mergeCell ref="B4:G4"/>
    <mergeCell ref="B2:D2"/>
    <mergeCell ref="I13:K13"/>
    <mergeCell ref="I12:K12"/>
    <mergeCell ref="I9:I10"/>
    <mergeCell ref="B6:C6"/>
    <mergeCell ref="B13:C13"/>
    <mergeCell ref="B12:C12"/>
    <mergeCell ref="H9:H10"/>
  </mergeCells>
  <phoneticPr fontId="5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H25"/>
  <sheetViews>
    <sheetView workbookViewId="0"/>
  </sheetViews>
  <sheetFormatPr defaultColWidth="8.875" defaultRowHeight="19.5" x14ac:dyDescent="0.15"/>
  <cols>
    <col min="1" max="2" width="8.875" style="15"/>
    <col min="3" max="3" width="13.5" style="15" customWidth="1"/>
    <col min="4" max="4" width="13.5" style="5" customWidth="1"/>
    <col min="5" max="7" width="13.5" style="15" customWidth="1"/>
    <col min="8" max="8" width="10.5" style="15" customWidth="1"/>
    <col min="9" max="16384" width="8.875" style="15"/>
  </cols>
  <sheetData>
    <row r="2" spans="3:8" ht="27" customHeight="1" x14ac:dyDescent="0.15">
      <c r="C2" s="59" t="s">
        <v>52</v>
      </c>
      <c r="D2" s="60"/>
      <c r="E2" s="60"/>
    </row>
    <row r="3" spans="3:8" x14ac:dyDescent="0.15">
      <c r="D3" s="48"/>
    </row>
    <row r="4" spans="3:8" x14ac:dyDescent="0.15">
      <c r="C4" s="67" t="s">
        <v>47</v>
      </c>
      <c r="D4" s="68"/>
      <c r="E4" s="68"/>
      <c r="F4" s="68"/>
      <c r="G4" s="68"/>
      <c r="H4" s="69"/>
    </row>
    <row r="5" spans="3:8" x14ac:dyDescent="0.15">
      <c r="D5" s="48"/>
    </row>
    <row r="6" spans="3:8" x14ac:dyDescent="0.15">
      <c r="C6" s="77" t="s">
        <v>25</v>
      </c>
      <c r="D6" s="78"/>
      <c r="E6" s="24">
        <v>1.9599599999999999</v>
      </c>
    </row>
    <row r="9" spans="3:8" x14ac:dyDescent="0.15">
      <c r="C9" s="5" t="s">
        <v>33</v>
      </c>
      <c r="D9" s="5" t="s">
        <v>34</v>
      </c>
      <c r="E9" s="37">
        <v>40</v>
      </c>
      <c r="F9" s="37">
        <v>60</v>
      </c>
      <c r="G9" s="83" t="s">
        <v>44</v>
      </c>
      <c r="H9" s="83"/>
    </row>
    <row r="10" spans="3:8" x14ac:dyDescent="0.15">
      <c r="C10" s="5" t="s">
        <v>35</v>
      </c>
      <c r="D10" s="5" t="s">
        <v>36</v>
      </c>
      <c r="E10" s="37">
        <v>60</v>
      </c>
      <c r="F10" s="37">
        <v>40</v>
      </c>
      <c r="G10" s="83"/>
      <c r="H10" s="83"/>
    </row>
    <row r="12" spans="3:8" x14ac:dyDescent="0.15">
      <c r="D12" s="5" t="s">
        <v>38</v>
      </c>
      <c r="E12" s="84">
        <f>LN((E9*F10)/(F9*E10))</f>
        <v>-0.81093021621632877</v>
      </c>
      <c r="F12" s="84"/>
    </row>
    <row r="14" spans="3:8" x14ac:dyDescent="0.15">
      <c r="D14" s="5" t="s">
        <v>39</v>
      </c>
      <c r="E14" s="84">
        <f>SQRT(1/E9+1/E10+1/F9+1/F10)</f>
        <v>0.28867513459481292</v>
      </c>
      <c r="F14" s="84"/>
    </row>
    <row r="16" spans="3:8" x14ac:dyDescent="0.15">
      <c r="C16" s="56" t="s">
        <v>37</v>
      </c>
      <c r="D16" s="5" t="s">
        <v>40</v>
      </c>
      <c r="E16" s="84">
        <f>$E$12-$E$6*$E$14</f>
        <v>-1.3767219330167784</v>
      </c>
      <c r="F16" s="58"/>
    </row>
    <row r="17" spans="3:7" x14ac:dyDescent="0.15">
      <c r="C17" s="56"/>
      <c r="D17" s="5" t="s">
        <v>41</v>
      </c>
      <c r="E17" s="84">
        <f>$E$12+$E$6*$E$14</f>
        <v>-0.24513849941587929</v>
      </c>
      <c r="F17" s="58"/>
    </row>
    <row r="19" spans="3:7" x14ac:dyDescent="0.15">
      <c r="C19" s="56" t="s">
        <v>48</v>
      </c>
      <c r="D19" s="5" t="s">
        <v>40</v>
      </c>
      <c r="E19" s="82">
        <f>EXP(E16)</f>
        <v>0.25240459758316414</v>
      </c>
      <c r="F19" s="82"/>
    </row>
    <row r="20" spans="3:7" x14ac:dyDescent="0.15">
      <c r="C20" s="56"/>
      <c r="D20" s="5" t="s">
        <v>41</v>
      </c>
      <c r="E20" s="82">
        <f>EXP(E17)</f>
        <v>0.78259614162712277</v>
      </c>
      <c r="F20" s="82"/>
    </row>
    <row r="24" spans="3:7" x14ac:dyDescent="0.15">
      <c r="C24" s="61" t="s">
        <v>42</v>
      </c>
      <c r="D24" s="62"/>
      <c r="E24" s="62"/>
      <c r="F24" s="62"/>
      <c r="G24" s="63"/>
    </row>
    <row r="25" spans="3:7" x14ac:dyDescent="0.15">
      <c r="C25" s="64"/>
      <c r="D25" s="65"/>
      <c r="E25" s="65"/>
      <c r="F25" s="65"/>
      <c r="G25" s="66"/>
    </row>
  </sheetData>
  <mergeCells count="13">
    <mergeCell ref="C24:G25"/>
    <mergeCell ref="G9:H10"/>
    <mergeCell ref="E12:F12"/>
    <mergeCell ref="E14:F14"/>
    <mergeCell ref="C16:C17"/>
    <mergeCell ref="E16:F16"/>
    <mergeCell ref="E17:F17"/>
    <mergeCell ref="C4:H4"/>
    <mergeCell ref="C2:E2"/>
    <mergeCell ref="C6:D6"/>
    <mergeCell ref="C19:C20"/>
    <mergeCell ref="E19:F19"/>
    <mergeCell ref="E20:F20"/>
  </mergeCells>
  <phoneticPr fontId="5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3"/>
  <sheetViews>
    <sheetView tabSelected="1" workbookViewId="0"/>
  </sheetViews>
  <sheetFormatPr defaultRowHeight="13.5" x14ac:dyDescent="0.15"/>
  <cols>
    <col min="2" max="2" width="17.25" customWidth="1"/>
    <col min="3" max="3" width="10.625" customWidth="1"/>
    <col min="4" max="4" width="14.125" style="3" customWidth="1"/>
    <col min="5" max="5" width="40.875" customWidth="1"/>
  </cols>
  <sheetData>
    <row r="1" spans="2:7" ht="21.6" customHeight="1" x14ac:dyDescent="0.15"/>
    <row r="2" spans="2:7" ht="27.6" customHeight="1" x14ac:dyDescent="0.15">
      <c r="B2" s="94" t="s">
        <v>9</v>
      </c>
      <c r="C2" s="95"/>
    </row>
    <row r="3" spans="2:7" ht="21.6" customHeight="1" x14ac:dyDescent="0.15"/>
    <row r="4" spans="2:7" ht="21.6" customHeight="1" x14ac:dyDescent="0.15">
      <c r="B4" s="93" t="s">
        <v>47</v>
      </c>
      <c r="C4" s="93"/>
      <c r="D4" s="93"/>
      <c r="E4" s="93"/>
      <c r="F4" s="49"/>
      <c r="G4" s="49"/>
    </row>
    <row r="5" spans="2:7" ht="21.6" customHeight="1" x14ac:dyDescent="0.15"/>
    <row r="6" spans="2:7" ht="21.6" customHeight="1" x14ac:dyDescent="0.15">
      <c r="B6" s="77" t="s">
        <v>25</v>
      </c>
      <c r="C6" s="78"/>
      <c r="D6" s="24">
        <v>1.9599599999999999</v>
      </c>
    </row>
    <row r="7" spans="2:7" ht="21.6" customHeight="1" x14ac:dyDescent="0.15"/>
    <row r="8" spans="2:7" ht="21.6" customHeight="1" x14ac:dyDescent="0.15">
      <c r="B8" s="50" t="s">
        <v>10</v>
      </c>
      <c r="C8" s="2" t="s">
        <v>11</v>
      </c>
      <c r="D8" s="35">
        <v>0.5</v>
      </c>
      <c r="E8" s="91" t="s">
        <v>44</v>
      </c>
    </row>
    <row r="9" spans="2:7" ht="21.6" customHeight="1" x14ac:dyDescent="0.15">
      <c r="B9" s="1"/>
      <c r="C9" s="2" t="s">
        <v>6</v>
      </c>
      <c r="D9" s="36">
        <v>100</v>
      </c>
      <c r="E9" s="92"/>
    </row>
    <row r="10" spans="2:7" ht="21.6" customHeight="1" x14ac:dyDescent="0.15"/>
    <row r="11" spans="2:7" ht="21.6" customHeight="1" x14ac:dyDescent="0.15">
      <c r="B11" s="50" t="s">
        <v>12</v>
      </c>
      <c r="C11" s="1"/>
      <c r="D11" s="34">
        <f>0.5*LN((1+D8)/(1-D8))</f>
        <v>0.54930614433405489</v>
      </c>
      <c r="E11" s="51" t="s">
        <v>59</v>
      </c>
    </row>
    <row r="12" spans="2:7" ht="21.6" customHeight="1" x14ac:dyDescent="0.15">
      <c r="B12" s="1"/>
      <c r="C12" s="1"/>
      <c r="D12" s="32"/>
      <c r="E12" s="1"/>
    </row>
    <row r="13" spans="2:7" ht="21.6" customHeight="1" x14ac:dyDescent="0.15">
      <c r="B13" s="52" t="s">
        <v>55</v>
      </c>
      <c r="C13" s="1"/>
      <c r="D13" s="31">
        <f>1/SQRT($D$9-3)</f>
        <v>0.10153461651336192</v>
      </c>
      <c r="E13" s="51" t="s">
        <v>56</v>
      </c>
    </row>
    <row r="14" spans="2:7" ht="21.6" customHeight="1" x14ac:dyDescent="0.15">
      <c r="B14" s="1"/>
      <c r="C14" s="1"/>
      <c r="D14" s="32"/>
      <c r="E14" s="1"/>
    </row>
    <row r="15" spans="2:7" ht="21.6" customHeight="1" x14ac:dyDescent="0.15">
      <c r="B15" s="96" t="s">
        <v>13</v>
      </c>
      <c r="C15" s="2" t="s">
        <v>14</v>
      </c>
      <c r="D15" s="31">
        <f>D11-$D$6*$D$13</f>
        <v>0.35030235735252607</v>
      </c>
      <c r="E15" s="51" t="s">
        <v>60</v>
      </c>
    </row>
    <row r="16" spans="2:7" ht="21.6" customHeight="1" x14ac:dyDescent="0.15">
      <c r="B16" s="96"/>
      <c r="C16" s="2" t="s">
        <v>15</v>
      </c>
      <c r="D16" s="31">
        <f>D11+$D$6*$D$13</f>
        <v>0.74830993131558365</v>
      </c>
      <c r="E16" s="55" t="s">
        <v>61</v>
      </c>
    </row>
    <row r="17" spans="2:6" ht="21.6" customHeight="1" x14ac:dyDescent="0.15">
      <c r="B17" s="1"/>
      <c r="C17" s="1"/>
      <c r="D17" s="32"/>
      <c r="E17" s="1"/>
    </row>
    <row r="18" spans="2:6" ht="21.6" customHeight="1" x14ac:dyDescent="0.15">
      <c r="B18" s="96" t="s">
        <v>16</v>
      </c>
      <c r="C18" s="2" t="s">
        <v>14</v>
      </c>
      <c r="D18" s="33">
        <f>TANH(D15)</f>
        <v>0.33664366312853344</v>
      </c>
      <c r="E18" s="51" t="s">
        <v>57</v>
      </c>
    </row>
    <row r="19" spans="2:6" ht="21.6" customHeight="1" x14ac:dyDescent="0.15">
      <c r="B19" s="96"/>
      <c r="C19" s="2" t="s">
        <v>15</v>
      </c>
      <c r="D19" s="33">
        <f>TANH(D16)</f>
        <v>0.63413959887031612</v>
      </c>
      <c r="E19" s="51" t="s">
        <v>58</v>
      </c>
    </row>
    <row r="20" spans="2:6" ht="19.5" x14ac:dyDescent="0.15">
      <c r="B20" s="1"/>
      <c r="C20" s="1"/>
      <c r="D20" s="32"/>
      <c r="E20" s="1"/>
    </row>
    <row r="21" spans="2:6" ht="19.5" x14ac:dyDescent="0.15">
      <c r="B21" s="1"/>
      <c r="C21" s="1"/>
      <c r="D21" s="32"/>
      <c r="E21" s="1"/>
    </row>
    <row r="22" spans="2:6" x14ac:dyDescent="0.15">
      <c r="B22" s="85" t="s">
        <v>43</v>
      </c>
      <c r="C22" s="86"/>
      <c r="D22" s="86"/>
      <c r="E22" s="86"/>
      <c r="F22" s="87"/>
    </row>
    <row r="23" spans="2:6" x14ac:dyDescent="0.15">
      <c r="B23" s="88"/>
      <c r="C23" s="89"/>
      <c r="D23" s="89"/>
      <c r="E23" s="89"/>
      <c r="F23" s="90"/>
    </row>
  </sheetData>
  <mergeCells count="7">
    <mergeCell ref="B22:F23"/>
    <mergeCell ref="E8:E9"/>
    <mergeCell ref="B4:E4"/>
    <mergeCell ref="B2:C2"/>
    <mergeCell ref="B15:B16"/>
    <mergeCell ref="B18:B19"/>
    <mergeCell ref="B6:C6"/>
  </mergeCells>
  <phoneticPr fontId="5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EX01</vt:lpstr>
      <vt:lpstr>EX02</vt:lpstr>
      <vt:lpstr>EX03</vt:lpstr>
      <vt:lpstr>EX04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hal</dc:creator>
  <cp:lastModifiedBy>Nunami</cp:lastModifiedBy>
  <cp:lastPrinted>2011-07-29T03:15:01Z</cp:lastPrinted>
  <dcterms:created xsi:type="dcterms:W3CDTF">2011-07-26T12:21:27Z</dcterms:created>
  <dcterms:modified xsi:type="dcterms:W3CDTF">2016-10-27T10:32:21Z</dcterms:modified>
</cp:coreProperties>
</file>